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Annuity Spreadsheet" sheetId="1" r:id="rId1"/>
  </sheets>
  <definedNames>
    <definedName name="_xlnm.Print_Area" localSheetId="0">'Annuity Spreadsheet'!$A$1:$I$15</definedName>
  </definedNames>
  <calcPr fullCalcOnLoad="1"/>
</workbook>
</file>

<file path=xl/sharedStrings.xml><?xml version="1.0" encoding="utf-8"?>
<sst xmlns="http://schemas.openxmlformats.org/spreadsheetml/2006/main" count="14" uniqueCount="11">
  <si>
    <t>PV</t>
  </si>
  <si>
    <t>PMT</t>
  </si>
  <si>
    <t>FV</t>
  </si>
  <si>
    <t>Excel Formula</t>
  </si>
  <si>
    <t>Instructions</t>
  </si>
  <si>
    <t>Given</t>
  </si>
  <si>
    <t>Date</t>
  </si>
  <si>
    <t>Cash Flow</t>
  </si>
  <si>
    <t>N</t>
  </si>
  <si>
    <t>I/Y</t>
  </si>
  <si>
    <r>
      <t xml:space="preserve">Enter 4 of the items N, I/Y, PV, PMT, or FV in the </t>
    </r>
    <r>
      <rPr>
        <b/>
        <sz val="10"/>
        <rFont val="Arial"/>
        <family val="2"/>
      </rPr>
      <t>shaded area</t>
    </r>
    <r>
      <rPr>
        <sz val="10"/>
        <rFont val="Arial"/>
        <family val="0"/>
      </rPr>
      <t xml:space="preserve"> below, and the annuity calculator will solve for the fifth item.  The solution will be such that the cash flows shown on line 14 have NPV = 0.
Note that PV, PMT, and FV are initially set to round to the nearest dollar.  To change this default, right click and select "Format Cells &gt; Number &gt; Decimal Places" and enter the desired precision.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</si>
</sst>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"/>
    <numFmt numFmtId="175" formatCode="0.000"/>
    <numFmt numFmtId="176" formatCode="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 horizontal="center"/>
      <protection locked="0"/>
    </xf>
    <xf numFmtId="10" fontId="0" fillId="33" borderId="0" xfId="0" applyNumberForma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right" indent="1"/>
      <protection locked="0"/>
    </xf>
    <xf numFmtId="38" fontId="0" fillId="33" borderId="0" xfId="0" applyNumberFormat="1" applyFill="1" applyBorder="1" applyAlignment="1" applyProtection="1">
      <alignment/>
      <protection locked="0"/>
    </xf>
    <xf numFmtId="38" fontId="0" fillId="33" borderId="0" xfId="0" applyNumberFormat="1" applyFill="1" applyBorder="1" applyAlignment="1" applyProtection="1">
      <alignment horizontal="center"/>
      <protection locked="0"/>
    </xf>
    <xf numFmtId="38" fontId="0" fillId="33" borderId="0" xfId="0" applyNumberFormat="1" applyFill="1" applyBorder="1" applyAlignment="1" applyProtection="1">
      <alignment horizontal="right"/>
      <protection locked="0"/>
    </xf>
    <xf numFmtId="38" fontId="0" fillId="33" borderId="0" xfId="0" applyNumberFormat="1" applyFill="1" applyBorder="1" applyAlignment="1" applyProtection="1">
      <alignment horizontal="right" indent="1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10" fontId="1" fillId="33" borderId="0" xfId="0" applyNumberFormat="1" applyFont="1" applyFill="1" applyBorder="1" applyAlignment="1" applyProtection="1">
      <alignment horizontal="center" vertical="top"/>
      <protection locked="0"/>
    </xf>
    <xf numFmtId="0" fontId="0" fillId="33" borderId="0" xfId="0" applyNumberFormat="1" applyFill="1" applyBorder="1" applyAlignment="1" applyProtection="1">
      <alignment horizontal="center"/>
      <protection locked="0"/>
    </xf>
    <xf numFmtId="2" fontId="1" fillId="33" borderId="0" xfId="0" applyNumberFormat="1" applyFont="1" applyFill="1" applyBorder="1" applyAlignment="1" applyProtection="1">
      <alignment horizontal="center"/>
      <protection locked="0"/>
    </xf>
    <xf numFmtId="10" fontId="1" fillId="33" borderId="0" xfId="0" applyNumberFormat="1" applyFont="1" applyFill="1" applyBorder="1" applyAlignment="1" applyProtection="1">
      <alignment horizontal="center"/>
      <protection locked="0"/>
    </xf>
    <xf numFmtId="38" fontId="1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0" fillId="34" borderId="0" xfId="0" applyNumberFormat="1" applyFill="1" applyBorder="1" applyAlignment="1" applyProtection="1">
      <alignment horizontal="center"/>
      <protection locked="0"/>
    </xf>
    <xf numFmtId="10" fontId="0" fillId="34" borderId="0" xfId="0" applyNumberFormat="1" applyFill="1" applyBorder="1" applyAlignment="1" applyProtection="1">
      <alignment horizontal="center"/>
      <protection locked="0"/>
    </xf>
    <xf numFmtId="3" fontId="0" fillId="34" borderId="0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0" fontId="1" fillId="35" borderId="18" xfId="0" applyNumberFormat="1" applyFont="1" applyFill="1" applyBorder="1" applyAlignment="1" applyProtection="1">
      <alignment horizontal="center" vertical="center"/>
      <protection locked="0"/>
    </xf>
    <xf numFmtId="38" fontId="0" fillId="33" borderId="19" xfId="0" applyNumberFormat="1" applyFill="1" applyBorder="1" applyAlignment="1" applyProtection="1">
      <alignment/>
      <protection locked="0"/>
    </xf>
    <xf numFmtId="38" fontId="0" fillId="33" borderId="19" xfId="0" applyNumberFormat="1" applyFill="1" applyBorder="1" applyAlignment="1" applyProtection="1">
      <alignment horizontal="right" indent="1"/>
      <protection locked="0"/>
    </xf>
    <xf numFmtId="0" fontId="7" fillId="33" borderId="20" xfId="0" applyFont="1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left" vertical="center" wrapText="1" indent="1"/>
      <protection locked="0"/>
    </xf>
    <xf numFmtId="0" fontId="0" fillId="34" borderId="0" xfId="0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B5D1C4"/>
      <rgbColor rgb="00D6E5D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3.7109375" style="0" customWidth="1"/>
    <col min="2" max="2" width="15.00390625" style="0" bestFit="1" customWidth="1"/>
    <col min="3" max="7" width="11.8515625" style="0" customWidth="1"/>
    <col min="8" max="8" width="25.57421875" style="0" customWidth="1"/>
    <col min="9" max="9" width="3.7109375" style="0" customWidth="1"/>
    <col min="10" max="16384" width="9.140625" style="0" customWidth="1"/>
  </cols>
  <sheetData>
    <row r="1" spans="1:9" ht="12.75">
      <c r="A1" s="29"/>
      <c r="B1" s="30"/>
      <c r="C1" s="30"/>
      <c r="D1" s="30"/>
      <c r="E1" s="30"/>
      <c r="F1" s="30"/>
      <c r="G1" s="30"/>
      <c r="H1" s="30"/>
      <c r="I1" s="31"/>
    </row>
    <row r="2" spans="1:9" ht="79.5" customHeight="1">
      <c r="A2" s="32"/>
      <c r="B2" s="34" t="s">
        <v>4</v>
      </c>
      <c r="C2" s="38" t="s">
        <v>10</v>
      </c>
      <c r="D2" s="39"/>
      <c r="E2" s="39"/>
      <c r="F2" s="39"/>
      <c r="G2" s="39"/>
      <c r="H2" s="39"/>
      <c r="I2" s="3"/>
    </row>
    <row r="3" spans="1:9" ht="12.75">
      <c r="A3" s="32"/>
      <c r="B3" s="20"/>
      <c r="C3" s="2"/>
      <c r="D3" s="2"/>
      <c r="E3" s="2"/>
      <c r="F3" s="2"/>
      <c r="G3" s="2"/>
      <c r="H3" s="2"/>
      <c r="I3" s="3"/>
    </row>
    <row r="4" spans="1:9" ht="12.75">
      <c r="A4" s="32"/>
      <c r="B4" s="18"/>
      <c r="C4" s="37" t="s">
        <v>8</v>
      </c>
      <c r="D4" s="37" t="s">
        <v>9</v>
      </c>
      <c r="E4" s="37" t="s">
        <v>0</v>
      </c>
      <c r="F4" s="37" t="s">
        <v>1</v>
      </c>
      <c r="G4" s="37" t="s">
        <v>2</v>
      </c>
      <c r="H4" s="37" t="s">
        <v>3</v>
      </c>
      <c r="I4" s="4"/>
    </row>
    <row r="5" spans="1:9" ht="12.75">
      <c r="A5" s="32"/>
      <c r="B5" s="1" t="s">
        <v>5</v>
      </c>
      <c r="C5" s="26">
        <v>15</v>
      </c>
      <c r="D5" s="27">
        <v>0.08</v>
      </c>
      <c r="E5" s="28">
        <v>-20000</v>
      </c>
      <c r="F5" s="26">
        <v>0</v>
      </c>
      <c r="G5" s="28"/>
      <c r="H5" s="7"/>
      <c r="I5" s="5"/>
    </row>
    <row r="6" spans="1:9" ht="12.75">
      <c r="A6" s="32"/>
      <c r="B6" s="1" t="str">
        <f>"Solve For "&amp;IF(COUNTBLANK(C5:G5)&lt;&gt;1,"",IF(C5="","NPER",IF(D5="","RATE",IF(E5="","PV",IF(F5="","PMT",IF(G5="","FV",""))))))</f>
        <v>Solve For FV</v>
      </c>
      <c r="C6" s="22">
        <f>IF(AND(COUNTBLANK(C5:G5)=1,C5=""),NPER(D5,F5,E5,G5),"")</f>
      </c>
      <c r="D6" s="23">
        <f>IF(AND(COUNTBLANK(C5:G5)=1,D5=""),RATE(C5,F5,E5,G5),"")</f>
      </c>
      <c r="E6" s="24">
        <f>IF(AND(COUNTBLANK(C5:G5)=1,E5=""),PV(D5,C5,F5,G5),"")</f>
      </c>
      <c r="F6" s="24">
        <f>IF(AND(COUNTBLANK(C5:G5)=1,F5=""),PMT(D5,C5,E5,G5),"")</f>
      </c>
      <c r="G6" s="24">
        <f>IF(AND(COUNTBLANK(C5:G5)=1,G5=""),FV(D5,C5,F5,E5),"")</f>
        <v>63443.38228396543</v>
      </c>
      <c r="H6" s="25" t="str">
        <f>IF(C6&lt;&gt;"",C9,IF(D6&lt;&gt;"",D9,IF(E6&lt;&gt;"",E9,IF(F6&lt;&gt;"",F9,IF(G6&lt;&gt;"",G9,"")))))</f>
        <v>=FV(0,08,15,0,-20000)</v>
      </c>
      <c r="I6" s="3"/>
    </row>
    <row r="7" spans="1:9" ht="12.75">
      <c r="A7" s="32"/>
      <c r="B7" s="6"/>
      <c r="C7" s="6"/>
      <c r="D7" s="6"/>
      <c r="E7" s="6"/>
      <c r="F7" s="6"/>
      <c r="G7" s="7"/>
      <c r="H7" s="7"/>
      <c r="I7" s="3"/>
    </row>
    <row r="8" spans="1:9" ht="12.75" customHeight="1" hidden="1">
      <c r="A8" s="32"/>
      <c r="B8" s="19"/>
      <c r="C8" s="8">
        <f>SUM(C5:C6)</f>
        <v>15</v>
      </c>
      <c r="D8" s="9">
        <f>SUM(D5:D6)</f>
        <v>0.08</v>
      </c>
      <c r="E8" s="8">
        <f>SUM(E5:E6)</f>
        <v>-20000</v>
      </c>
      <c r="F8" s="8">
        <f>SUM(F5:F6)</f>
        <v>0</v>
      </c>
      <c r="G8" s="8">
        <f>SUM(G5:G6)</f>
        <v>63443.38228396543</v>
      </c>
      <c r="H8" s="7"/>
      <c r="I8" s="3"/>
    </row>
    <row r="9" spans="1:9" ht="12.75" customHeight="1" hidden="1">
      <c r="A9" s="32"/>
      <c r="B9" s="21"/>
      <c r="C9" s="7" t="str">
        <f>"=NPER("&amp;D8&amp;","&amp;F8&amp;","&amp;E8&amp;","&amp;G8&amp;")"</f>
        <v>=NPER(0,08,0,-20000,63443,3822839654)</v>
      </c>
      <c r="D9" s="7" t="str">
        <f>"=RATE("&amp;C8&amp;","&amp;F8&amp;","&amp;E8&amp;","&amp;G8&amp;")"</f>
        <v>=RATE(15,0,-20000,63443,3822839654)</v>
      </c>
      <c r="E9" s="7" t="str">
        <f>"=PV("&amp;D8&amp;","&amp;C8&amp;","&amp;F8&amp;","&amp;G8&amp;")"</f>
        <v>=PV(0,08,15,0,63443,3822839654)</v>
      </c>
      <c r="F9" s="7" t="str">
        <f>"=PMT("&amp;D8&amp;","&amp;C8&amp;","&amp;E8&amp;","&amp;G8&amp;")"</f>
        <v>=PMT(0,08,15,-20000,63443,3822839654)</v>
      </c>
      <c r="G9" s="7" t="str">
        <f>"=FV("&amp;D8&amp;","&amp;C8&amp;","&amp;F8&amp;","&amp;E8&amp;")"</f>
        <v>=FV(0,08,15,0,-20000)</v>
      </c>
      <c r="H9" s="7"/>
      <c r="I9" s="3"/>
    </row>
    <row r="10" spans="1:9" ht="12.75">
      <c r="A10" s="32"/>
      <c r="B10" s="1" t="s">
        <v>6</v>
      </c>
      <c r="C10" s="10">
        <v>0</v>
      </c>
      <c r="D10" s="10">
        <f>IF(C8&gt;0,1,"")</f>
        <v>1</v>
      </c>
      <c r="E10" s="10">
        <f>IF(C8&gt;1,2,"")</f>
        <v>2</v>
      </c>
      <c r="F10" s="10" t="str">
        <f>IF(C8&gt;3,"…",IF(C8=3,3,""))</f>
        <v>…</v>
      </c>
      <c r="G10" s="10">
        <f>IF(C8&gt;3,C8,"")</f>
        <v>15</v>
      </c>
      <c r="H10" s="7"/>
      <c r="I10" s="3"/>
    </row>
    <row r="11" spans="1:9" ht="12.75">
      <c r="A11" s="32"/>
      <c r="B11" s="1" t="s">
        <v>0</v>
      </c>
      <c r="C11" s="11">
        <f>E8</f>
        <v>-20000</v>
      </c>
      <c r="D11" s="11"/>
      <c r="E11" s="11"/>
      <c r="F11" s="12"/>
      <c r="G11" s="11"/>
      <c r="H11" s="7"/>
      <c r="I11" s="3"/>
    </row>
    <row r="12" spans="1:9" ht="12.75">
      <c r="A12" s="32"/>
      <c r="B12" s="1" t="s">
        <v>1</v>
      </c>
      <c r="C12" s="13"/>
      <c r="D12" s="13">
        <f>IF(D10&lt;&gt;"",$F8,"")</f>
        <v>0</v>
      </c>
      <c r="E12" s="13">
        <f>IF(E10&lt;&gt;"",$F8,"")</f>
        <v>0</v>
      </c>
      <c r="F12" s="14" t="str">
        <f>IF(F10=3,$F8,IF(F10="…","...",""))</f>
        <v>...</v>
      </c>
      <c r="G12" s="13">
        <f>IF(G10&lt;&gt;"",$F8,"")</f>
        <v>0</v>
      </c>
      <c r="H12" s="7"/>
      <c r="I12" s="15"/>
    </row>
    <row r="13" spans="1:9" ht="13.5" thickBot="1">
      <c r="A13" s="32"/>
      <c r="B13" s="1" t="s">
        <v>2</v>
      </c>
      <c r="C13" s="35">
        <f>IF(C10=$C8,$G8,"")</f>
      </c>
      <c r="D13" s="35">
        <f>IF(D10=$C8,$G8,"")</f>
      </c>
      <c r="E13" s="35">
        <f>IF(E10=$C8,$G8,"")</f>
      </c>
      <c r="F13" s="36">
        <f>IF(F10=$C8,$G8,"")</f>
      </c>
      <c r="G13" s="35">
        <f>IF(G10=$C8,$G8,"")</f>
        <v>63443.38228396543</v>
      </c>
      <c r="H13" s="7"/>
      <c r="I13" s="3"/>
    </row>
    <row r="14" spans="1:9" ht="13.5" thickTop="1">
      <c r="A14" s="32"/>
      <c r="B14" s="1" t="s">
        <v>7</v>
      </c>
      <c r="C14" s="13">
        <f>E8+IF(C10=$C8,$G8,0)</f>
        <v>-20000</v>
      </c>
      <c r="D14" s="13">
        <f>IF(D10&lt;&gt;"",$F8+IF(D10=$C8,$G8,0),"")</f>
        <v>0</v>
      </c>
      <c r="E14" s="13">
        <f>IF(E10&lt;&gt;"",$F8+IF(E10=$C8,$G8,0),"")</f>
        <v>0</v>
      </c>
      <c r="F14" s="14" t="str">
        <f>IF(F10=3,$F8+IF(F10=$C8,$G8,0),IF(F10="…","…",""))</f>
        <v>…</v>
      </c>
      <c r="G14" s="13">
        <f>IF(G10&lt;&gt;"",$F8+IF(G10=$C8,$G8,0),"")</f>
        <v>63443.38228396543</v>
      </c>
      <c r="H14" s="7"/>
      <c r="I14" s="3"/>
    </row>
    <row r="15" spans="1:9" ht="13.5" thickBot="1">
      <c r="A15" s="33"/>
      <c r="B15" s="16"/>
      <c r="C15" s="16"/>
      <c r="D15" s="16"/>
      <c r="E15" s="16"/>
      <c r="F15" s="16"/>
      <c r="G15" s="16"/>
      <c r="H15" s="16"/>
      <c r="I15" s="17"/>
    </row>
  </sheetData>
  <sheetProtection/>
  <mergeCells count="1">
    <mergeCell ref="C2:H2"/>
  </mergeCells>
  <printOptions horizontalCentered="1"/>
  <pageMargins left="0.787401575" right="0.787401575" top="0.984251969" bottom="0.984251969" header="0.5" footer="0.5"/>
  <pageSetup horizontalDpi="600" verticalDpi="600" orientation="landscape" r:id="rId1"/>
  <headerFooter alignWithMargins="0">
    <oddHeader>&amp;CBerk/DeMarzo, Corporate Finance
&amp;A</oddHeader>
    <oddFooter>&amp;C &amp;N</oddFooter>
  </headerFooter>
  <ignoredErrors>
    <ignoredError sqref="H6 F6:F11 G6:G14 C6:E14 B6:B9" unlockedFormula="1"/>
    <ignoredError sqref="F12:F14" formula="1" unlockedFormula="1"/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pdemarzo</dc:creator>
  <cp:keywords/>
  <dc:description/>
  <cp:lastModifiedBy>Klaus Röder</cp:lastModifiedBy>
  <cp:lastPrinted>2006-12-12T21:01:42Z</cp:lastPrinted>
  <dcterms:created xsi:type="dcterms:W3CDTF">2005-04-29T02:46:29Z</dcterms:created>
  <dcterms:modified xsi:type="dcterms:W3CDTF">2016-10-19T05:52:55Z</dcterms:modified>
  <cp:category/>
  <cp:version/>
  <cp:contentType/>
  <cp:contentStatus/>
</cp:coreProperties>
</file>